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B:\Benefits\Clients and Prospects\CLIENTS\CLIENTS\Lepore\San Luis Obispo County Office of Education\Employee Communications\2022-2023\Calculator\"/>
    </mc:Choice>
  </mc:AlternateContent>
  <xr:revisionPtr revIDLastSave="0" documentId="13_ncr:1_{EF979261-2D62-4471-837E-3515DED43AB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ost Calculator" sheetId="1" r:id="rId1"/>
  </sheets>
  <definedNames>
    <definedName name="Employee_only">'Cost Calculator'!$R$2:$R$3</definedName>
    <definedName name="_xlnm.Print_Area" localSheetId="0">'Cost Calculator'!$A$1:$G$27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C19" i="1"/>
  <c r="D19" i="1"/>
  <c r="E19" i="1"/>
  <c r="F19" i="1"/>
  <c r="B19" i="1"/>
  <c r="B25" i="1" l="1"/>
  <c r="G11" i="1" l="1"/>
  <c r="G6" i="1"/>
  <c r="F6" i="1"/>
  <c r="G30" i="1" l="1"/>
  <c r="G25" i="1"/>
  <c r="G27" i="1" s="1"/>
  <c r="F25" i="1"/>
  <c r="E25" i="1"/>
  <c r="D25" i="1"/>
  <c r="C25" i="1"/>
  <c r="F12" i="1"/>
  <c r="E12" i="1"/>
  <c r="D12" i="1"/>
  <c r="C12" i="1"/>
  <c r="B12" i="1"/>
  <c r="F11" i="1"/>
  <c r="F30" i="1" s="1"/>
  <c r="E11" i="1"/>
  <c r="D11" i="1"/>
  <c r="C11" i="1"/>
  <c r="B11" i="1"/>
  <c r="B30" i="1" s="1"/>
  <c r="F9" i="1"/>
  <c r="E9" i="1"/>
  <c r="D9" i="1"/>
  <c r="C9" i="1"/>
  <c r="B9" i="1"/>
  <c r="E6" i="1"/>
  <c r="D6" i="1"/>
  <c r="C6" i="1"/>
  <c r="B6" i="1"/>
  <c r="E30" i="1" l="1"/>
  <c r="D26" i="1"/>
  <c r="D27" i="1" s="1"/>
  <c r="C30" i="1"/>
  <c r="B26" i="1"/>
  <c r="B27" i="1" s="1"/>
  <c r="E26" i="1"/>
  <c r="E27" i="1" s="1"/>
  <c r="D30" i="1"/>
  <c r="F26" i="1"/>
  <c r="F27" i="1" s="1"/>
  <c r="C26" i="1"/>
  <c r="C27" i="1" s="1"/>
</calcChain>
</file>

<file path=xl/sharedStrings.xml><?xml version="1.0" encoding="utf-8"?>
<sst xmlns="http://schemas.openxmlformats.org/spreadsheetml/2006/main" count="53" uniqueCount="44">
  <si>
    <t>Employee</t>
  </si>
  <si>
    <t>DO NOT REMOVE</t>
  </si>
  <si>
    <t>Employee w/ dependent(s)</t>
  </si>
  <si>
    <t>Max Cost (Medical &amp; Rx)</t>
  </si>
  <si>
    <t>Inpatient Hospital</t>
  </si>
  <si>
    <t>Prescription Drugs</t>
  </si>
  <si>
    <r>
      <rPr>
        <b/>
        <sz val="11"/>
        <color theme="1"/>
        <rFont val="Calibri"/>
        <family val="2"/>
        <scheme val="minor"/>
      </rPr>
      <t>Office Visits:</t>
    </r>
    <r>
      <rPr>
        <sz val="11"/>
        <color theme="1"/>
        <rFont val="Calibri"/>
        <family val="2"/>
        <scheme val="minor"/>
      </rPr>
      <t xml:space="preserve">  Estimate the total number of office visits you expect this year</t>
    </r>
  </si>
  <si>
    <r>
      <rPr>
        <b/>
        <sz val="11"/>
        <color theme="1"/>
        <rFont val="Calibri"/>
        <family val="2"/>
        <scheme val="minor"/>
      </rPr>
      <t>Inpatient Hospital Admit:</t>
    </r>
    <r>
      <rPr>
        <sz val="11"/>
        <color theme="1"/>
        <rFont val="Calibri"/>
        <family val="2"/>
        <scheme val="minor"/>
      </rPr>
      <t xml:space="preserve"> Estimate the total amount you and your dependents expect to spend on hospital admittance; planned surgeries, maternity, etc.</t>
    </r>
  </si>
  <si>
    <r>
      <t xml:space="preserve">Select from list: </t>
    </r>
    <r>
      <rPr>
        <sz val="11"/>
        <color theme="1"/>
        <rFont val="Calibri"/>
        <family val="2"/>
        <scheme val="minor"/>
      </rPr>
      <t>Employee or Employee w/ dependent(s)</t>
    </r>
  </si>
  <si>
    <t>Out-of-Pocket Cost Calculator</t>
  </si>
  <si>
    <r>
      <t xml:space="preserve">Other Expenses: </t>
    </r>
    <r>
      <rPr>
        <sz val="11"/>
        <color theme="1"/>
        <rFont val="Calibri"/>
        <family val="2"/>
        <scheme val="minor"/>
      </rPr>
      <t>Acupuncture, chiropractic, etc.</t>
    </r>
  </si>
  <si>
    <r>
      <t>Deductible:</t>
    </r>
    <r>
      <rPr>
        <sz val="11"/>
        <color theme="1"/>
        <rFont val="Calibri"/>
        <family val="2"/>
        <scheme val="minor"/>
      </rPr>
      <t xml:space="preserve"> Input the amount of deductible you expect to meet this year</t>
    </r>
  </si>
  <si>
    <t>Office Visit Copay</t>
  </si>
  <si>
    <t>Input items in BLUE</t>
  </si>
  <si>
    <t>Generic</t>
  </si>
  <si>
    <t>Brand</t>
  </si>
  <si>
    <t>Specialty</t>
  </si>
  <si>
    <r>
      <t xml:space="preserve">Retail Prescription Drugs </t>
    </r>
    <r>
      <rPr>
        <i/>
        <sz val="11"/>
        <color theme="1"/>
        <rFont val="Calibri"/>
        <family val="2"/>
        <scheme val="minor"/>
      </rPr>
      <t>Generic/Brand/Specialty</t>
    </r>
  </si>
  <si>
    <t>TOTAL PREMIUM</t>
  </si>
  <si>
    <t>TOTAL CLAIMS</t>
  </si>
  <si>
    <t>COMBINED TOTAL</t>
  </si>
  <si>
    <r>
      <t xml:space="preserve">Payroll Deduction: </t>
    </r>
    <r>
      <rPr>
        <sz val="11"/>
        <color theme="1"/>
        <rFont val="Calibri"/>
        <family val="2"/>
        <scheme val="minor"/>
      </rPr>
      <t>Input the 10thly payroll deduction amount</t>
    </r>
  </si>
  <si>
    <t>Medical Out of Pocket MAX</t>
  </si>
  <si>
    <t>Rx Out of Pocket MAX</t>
  </si>
  <si>
    <r>
      <t>Deductible</t>
    </r>
    <r>
      <rPr>
        <i/>
        <sz val="11"/>
        <color theme="1"/>
        <rFont val="Calibri"/>
        <family val="2"/>
        <scheme val="minor"/>
      </rPr>
      <t xml:space="preserve">  Individual/Family</t>
    </r>
  </si>
  <si>
    <t>PLAN 100D</t>
  </si>
  <si>
    <t>PLAN 90C</t>
  </si>
  <si>
    <t>PLAN 90G</t>
  </si>
  <si>
    <t>PLAN 80G</t>
  </si>
  <si>
    <t>PLAN 80M</t>
  </si>
  <si>
    <t>PLAN BRONZE</t>
  </si>
  <si>
    <t>$9 / $35</t>
  </si>
  <si>
    <t>$10 / $35</t>
  </si>
  <si>
    <r>
      <t>Pharmacy Brand Deductible</t>
    </r>
    <r>
      <rPr>
        <i/>
        <sz val="11"/>
        <color theme="1"/>
        <rFont val="Calibri"/>
        <family val="2"/>
        <scheme val="minor"/>
      </rPr>
      <t xml:space="preserve"> Individual/Family</t>
    </r>
  </si>
  <si>
    <t>med ded applies</t>
  </si>
  <si>
    <t>$15 / $50</t>
  </si>
  <si>
    <t>med oop applies</t>
  </si>
  <si>
    <t>Option 1</t>
  </si>
  <si>
    <t>Option 2</t>
  </si>
  <si>
    <t>Option 3</t>
  </si>
  <si>
    <t>Option 4</t>
  </si>
  <si>
    <t>Option 5</t>
  </si>
  <si>
    <t>Option 6</t>
  </si>
  <si>
    <t>San Luis Obispo County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</si>
</sst>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General_)"/>
    <numFmt numFmtId="165" formatCode="[$-409]mmmm\ d\,\ yyyy;@"/>
    <numFmt numFmtId="166" formatCode="&quot;$&quot;#,##0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Century Gothic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rgb="FF99CCFF"/>
      <name val="Georgia"/>
      <family val="1"/>
    </font>
    <font>
      <b/>
      <sz val="1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8FFFD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164" fontId="2" fillId="0" borderId="0"/>
    <xf numFmtId="165" fontId="2" fillId="0" borderId="0">
      <alignment horizontal="left"/>
    </xf>
  </cellStyleXfs>
  <cellXfs count="56">
    <xf numFmtId="0" fontId="0" fillId="0" borderId="0" xfId="0"/>
    <xf numFmtId="0" fontId="1" fillId="2" borderId="0" xfId="0" applyFont="1" applyFill="1" applyAlignment="1" applyProtection="1">
      <alignment wrapText="1"/>
    </xf>
    <xf numFmtId="0" fontId="0" fillId="2" borderId="0" xfId="0" applyFill="1" applyProtection="1"/>
    <xf numFmtId="0" fontId="7" fillId="4" borderId="3" xfId="0" applyFont="1" applyFill="1" applyBorder="1" applyAlignment="1" applyProtection="1">
      <alignment horizontal="center" wrapText="1"/>
    </xf>
    <xf numFmtId="0" fontId="1" fillId="5" borderId="3" xfId="0" applyFont="1" applyFill="1" applyBorder="1" applyAlignment="1" applyProtection="1">
      <alignment vertical="center" wrapText="1"/>
    </xf>
    <xf numFmtId="0" fontId="0" fillId="5" borderId="3" xfId="0" applyFill="1" applyBorder="1" applyAlignment="1" applyProtection="1">
      <alignment vertical="center" wrapText="1"/>
    </xf>
    <xf numFmtId="0" fontId="4" fillId="2" borderId="0" xfId="0" applyFont="1" applyFill="1" applyProtection="1"/>
    <xf numFmtId="6" fontId="0" fillId="2" borderId="0" xfId="0" applyNumberFormat="1" applyFill="1" applyProtection="1"/>
    <xf numFmtId="9" fontId="0" fillId="2" borderId="0" xfId="0" applyNumberFormat="1" applyFill="1" applyProtection="1"/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5" fillId="2" borderId="0" xfId="0" applyFont="1" applyFill="1" applyProtection="1"/>
    <xf numFmtId="0" fontId="6" fillId="2" borderId="0" xfId="0" applyFont="1" applyFill="1" applyProtection="1"/>
    <xf numFmtId="167" fontId="0" fillId="2" borderId="0" xfId="0" applyNumberFormat="1" applyFill="1" applyAlignment="1" applyProtection="1">
      <alignment vertical="center"/>
    </xf>
    <xf numFmtId="3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166" fontId="0" fillId="3" borderId="2" xfId="0" applyNumberForma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166" fontId="5" fillId="2" borderId="0" xfId="0" applyNumberFormat="1" applyFont="1" applyFill="1" applyAlignment="1" applyProtection="1">
      <alignment horizontal="center" wrapText="1"/>
    </xf>
    <xf numFmtId="166" fontId="0" fillId="2" borderId="0" xfId="0" applyNumberFormat="1" applyFill="1" applyAlignment="1" applyProtection="1">
      <alignment horizontal="center" wrapText="1"/>
    </xf>
    <xf numFmtId="167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1" fillId="8" borderId="1" xfId="0" applyNumberFormat="1" applyFont="1" applyFill="1" applyBorder="1" applyAlignment="1" applyProtection="1">
      <alignment horizontal="center" vertical="center" wrapText="1"/>
    </xf>
    <xf numFmtId="166" fontId="1" fillId="9" borderId="1" xfId="0" applyNumberFormat="1" applyFont="1" applyFill="1" applyBorder="1" applyAlignment="1" applyProtection="1">
      <alignment horizontal="center" vertical="center" wrapText="1"/>
    </xf>
    <xf numFmtId="166" fontId="10" fillId="6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wrapText="1"/>
    </xf>
    <xf numFmtId="9" fontId="9" fillId="6" borderId="5" xfId="0" applyNumberFormat="1" applyFont="1" applyFill="1" applyBorder="1" applyAlignment="1" applyProtection="1">
      <alignment horizontal="center" vertical="center" wrapText="1"/>
    </xf>
    <xf numFmtId="9" fontId="9" fillId="6" borderId="7" xfId="0" applyNumberFormat="1" applyFont="1" applyFill="1" applyBorder="1" applyAlignment="1" applyProtection="1">
      <alignment horizontal="center" vertical="center" wrapText="1"/>
    </xf>
    <xf numFmtId="9" fontId="9" fillId="6" borderId="8" xfId="0" applyNumberFormat="1" applyFont="1" applyFill="1" applyBorder="1" applyAlignment="1" applyProtection="1">
      <alignment horizontal="center" vertical="center" wrapText="1"/>
    </xf>
    <xf numFmtId="164" fontId="12" fillId="2" borderId="0" xfId="1" applyFont="1" applyFill="1" applyAlignment="1" applyProtection="1">
      <alignment horizontal="left"/>
    </xf>
    <xf numFmtId="164" fontId="13" fillId="2" borderId="0" xfId="1" applyFont="1" applyFill="1" applyAlignment="1" applyProtection="1">
      <alignment horizontal="left"/>
    </xf>
    <xf numFmtId="165" fontId="13" fillId="2" borderId="0" xfId="2" quotePrefix="1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0" fontId="7" fillId="4" borderId="3" xfId="0" applyFont="1" applyFill="1" applyBorder="1" applyAlignment="1" applyProtection="1">
      <alignment horizontal="center" wrapText="1"/>
      <protection hidden="1"/>
    </xf>
    <xf numFmtId="0" fontId="1" fillId="7" borderId="3" xfId="0" applyFont="1" applyFill="1" applyBorder="1" applyAlignment="1" applyProtection="1">
      <alignment wrapText="1"/>
      <protection hidden="1"/>
    </xf>
    <xf numFmtId="166" fontId="0" fillId="7" borderId="3" xfId="0" applyNumberFormat="1" applyFont="1" applyFill="1" applyBorder="1" applyAlignment="1" applyProtection="1">
      <alignment horizontal="center" wrapText="1"/>
      <protection hidden="1"/>
    </xf>
    <xf numFmtId="9" fontId="0" fillId="7" borderId="6" xfId="0" applyNumberFormat="1" applyFont="1" applyFill="1" applyBorder="1" applyAlignment="1" applyProtection="1">
      <alignment horizontal="center" wrapText="1"/>
      <protection hidden="1"/>
    </xf>
    <xf numFmtId="9" fontId="1" fillId="7" borderId="3" xfId="0" applyNumberFormat="1" applyFont="1" applyFill="1" applyBorder="1" applyAlignment="1" applyProtection="1">
      <alignment wrapText="1"/>
      <protection hidden="1"/>
    </xf>
    <xf numFmtId="9" fontId="1" fillId="7" borderId="5" xfId="0" applyNumberFormat="1" applyFont="1" applyFill="1" applyBorder="1" applyAlignment="1" applyProtection="1">
      <alignment wrapText="1"/>
      <protection hidden="1"/>
    </xf>
    <xf numFmtId="9" fontId="0" fillId="7" borderId="9" xfId="0" applyNumberFormat="1" applyFont="1" applyFill="1" applyBorder="1" applyAlignment="1" applyProtection="1">
      <alignment horizontal="center" wrapText="1"/>
      <protection hidden="1"/>
    </xf>
    <xf numFmtId="0" fontId="1" fillId="3" borderId="3" xfId="0" applyFont="1" applyFill="1" applyBorder="1" applyAlignment="1" applyProtection="1">
      <alignment wrapText="1"/>
      <protection hidden="1"/>
    </xf>
    <xf numFmtId="166" fontId="1" fillId="3" borderId="3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 applyAlignment="1" applyProtection="1">
      <alignment wrapText="1"/>
      <protection hidden="1"/>
    </xf>
    <xf numFmtId="166" fontId="0" fillId="3" borderId="2" xfId="0" applyNumberFormat="1" applyFill="1" applyBorder="1" applyAlignment="1" applyProtection="1">
      <alignment horizontal="center" wrapText="1"/>
      <protection hidden="1"/>
    </xf>
    <xf numFmtId="0" fontId="3" fillId="5" borderId="3" xfId="0" applyFont="1" applyFill="1" applyBorder="1" applyAlignment="1" applyProtection="1">
      <alignment horizontal="left" vertical="center" wrapText="1" indent="2"/>
      <protection hidden="1"/>
    </xf>
    <xf numFmtId="166" fontId="8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1" fillId="8" borderId="1" xfId="0" applyFont="1" applyFill="1" applyBorder="1" applyAlignment="1" applyProtection="1">
      <alignment horizontal="left" vertical="center" wrapText="1"/>
      <protection hidden="1"/>
    </xf>
    <xf numFmtId="166" fontId="1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left" vertical="center" wrapText="1"/>
      <protection hidden="1"/>
    </xf>
    <xf numFmtId="166" fontId="1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left" vertical="center" wrapText="1"/>
      <protection hidden="1"/>
    </xf>
    <xf numFmtId="166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9" fontId="1" fillId="2" borderId="5" xfId="0" applyNumberFormat="1" applyFont="1" applyFill="1" applyBorder="1" applyAlignment="1" applyProtection="1">
      <alignment wrapText="1"/>
      <protection locked="0"/>
    </xf>
  </cellXfs>
  <cellStyles count="3">
    <cellStyle name="Heading" xfId="1" xr:uid="{00000000-0005-0000-0000-000000000000}"/>
    <cellStyle name="Heading Date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99CCFF"/>
      <color rgb="FF8FFFD2"/>
      <color rgb="FF00FF99"/>
      <color rgb="FFFFCCFF"/>
      <color rgb="FFFF99FF"/>
      <color rgb="FF0000FF"/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A16" zoomScale="85" zoomScaleNormal="85" workbookViewId="0">
      <selection activeCell="B18" sqref="B18"/>
    </sheetView>
  </sheetViews>
  <sheetFormatPr defaultColWidth="9.1796875" defaultRowHeight="14.5" x14ac:dyDescent="0.35"/>
  <cols>
    <col min="1" max="1" width="45.81640625" style="2" customWidth="1"/>
    <col min="2" max="6" width="17.453125" style="19" customWidth="1"/>
    <col min="7" max="7" width="17.453125" style="19" hidden="1" customWidth="1"/>
    <col min="8" max="9" width="9.1796875" style="2"/>
    <col min="10" max="10" width="11.81640625" style="2" customWidth="1"/>
    <col min="11" max="11" width="9.26953125" style="2" customWidth="1"/>
    <col min="12" max="17" width="9.1796875" style="2"/>
    <col min="18" max="23" width="0" style="2" hidden="1" customWidth="1"/>
    <col min="24" max="16384" width="9.1796875" style="2"/>
  </cols>
  <sheetData>
    <row r="1" spans="1:18" ht="19" x14ac:dyDescent="0.4">
      <c r="A1" s="30" t="s">
        <v>43</v>
      </c>
      <c r="B1" s="30"/>
      <c r="C1" s="30"/>
      <c r="D1" s="30"/>
      <c r="E1" s="30"/>
      <c r="F1" s="30"/>
      <c r="G1" s="30"/>
      <c r="R1" s="6" t="s">
        <v>1</v>
      </c>
    </row>
    <row r="2" spans="1:18" ht="19.5" x14ac:dyDescent="0.45">
      <c r="A2" s="31" t="s">
        <v>9</v>
      </c>
      <c r="B2" s="31"/>
      <c r="C2" s="31"/>
      <c r="D2" s="31"/>
      <c r="E2" s="31"/>
      <c r="F2" s="31"/>
      <c r="G2" s="31"/>
      <c r="R2" s="2" t="s">
        <v>0</v>
      </c>
    </row>
    <row r="3" spans="1:18" ht="19.5" x14ac:dyDescent="0.45">
      <c r="A3" s="32">
        <v>44835</v>
      </c>
      <c r="B3" s="32"/>
      <c r="C3" s="32"/>
      <c r="D3" s="32"/>
      <c r="E3" s="32"/>
      <c r="F3" s="32"/>
      <c r="G3" s="32"/>
      <c r="R3" s="2" t="s">
        <v>2</v>
      </c>
    </row>
    <row r="4" spans="1:18" ht="14.25" customHeight="1" x14ac:dyDescent="0.35">
      <c r="A4" s="1"/>
      <c r="B4" s="26" t="s">
        <v>37</v>
      </c>
      <c r="C4" s="26" t="s">
        <v>38</v>
      </c>
      <c r="D4" s="26" t="s">
        <v>39</v>
      </c>
      <c r="E4" s="26" t="s">
        <v>40</v>
      </c>
      <c r="F4" s="26" t="s">
        <v>41</v>
      </c>
      <c r="G4" s="33" t="s">
        <v>42</v>
      </c>
      <c r="R4" s="7"/>
    </row>
    <row r="5" spans="1:18" ht="15.5" x14ac:dyDescent="0.35">
      <c r="B5" s="3" t="s">
        <v>25</v>
      </c>
      <c r="C5" s="3" t="s">
        <v>26</v>
      </c>
      <c r="D5" s="3" t="s">
        <v>27</v>
      </c>
      <c r="E5" s="3" t="s">
        <v>28</v>
      </c>
      <c r="F5" s="3" t="s">
        <v>29</v>
      </c>
      <c r="G5" s="35" t="s">
        <v>30</v>
      </c>
      <c r="R5" s="7">
        <v>0</v>
      </c>
    </row>
    <row r="6" spans="1:18" x14ac:dyDescent="0.35">
      <c r="A6" s="36" t="s">
        <v>24</v>
      </c>
      <c r="B6" s="37" t="str">
        <f>IF(B14="employee","$300","$300/$600")</f>
        <v>$300</v>
      </c>
      <c r="C6" s="37" t="str">
        <f>IF(C14="employee","$200","$200/$500")</f>
        <v>$200</v>
      </c>
      <c r="D6" s="37" t="str">
        <f>IF(D14="employee","$500","$500/$1,000")</f>
        <v>$500</v>
      </c>
      <c r="E6" s="37" t="str">
        <f>IF(E14="employee","$500","$500/$1,000")</f>
        <v>$500</v>
      </c>
      <c r="F6" s="37" t="str">
        <f>IF(F14="employee","$3,000","$3,000/$6,000")</f>
        <v>$3,000</v>
      </c>
      <c r="G6" s="37" t="str">
        <f>IF(G14="employee","$5,000","$5,000/$10,000")</f>
        <v>$5,000</v>
      </c>
    </row>
    <row r="7" spans="1:18" x14ac:dyDescent="0.35">
      <c r="A7" s="36" t="s">
        <v>12</v>
      </c>
      <c r="B7" s="37">
        <v>20</v>
      </c>
      <c r="C7" s="37">
        <v>20</v>
      </c>
      <c r="D7" s="37">
        <v>20</v>
      </c>
      <c r="E7" s="37">
        <v>30</v>
      </c>
      <c r="F7" s="37">
        <v>40</v>
      </c>
      <c r="G7" s="38">
        <v>0.3</v>
      </c>
    </row>
    <row r="8" spans="1:18" s="8" customFormat="1" x14ac:dyDescent="0.35">
      <c r="A8" s="39" t="s">
        <v>4</v>
      </c>
      <c r="B8" s="38">
        <v>0</v>
      </c>
      <c r="C8" s="38">
        <v>0.1</v>
      </c>
      <c r="D8" s="38">
        <v>0.1</v>
      </c>
      <c r="E8" s="38">
        <v>0.2</v>
      </c>
      <c r="F8" s="38">
        <v>0.2</v>
      </c>
      <c r="G8" s="38">
        <v>0.3</v>
      </c>
    </row>
    <row r="9" spans="1:18" s="8" customFormat="1" ht="16.5" hidden="1" customHeight="1" x14ac:dyDescent="0.35">
      <c r="A9" s="40" t="s">
        <v>33</v>
      </c>
      <c r="B9" s="37" t="str">
        <f>IF(B14="employee","$0","$0/$0")</f>
        <v>$0</v>
      </c>
      <c r="C9" s="37" t="str">
        <f>IF(C14="employee","$200","$200/$500")</f>
        <v>$200</v>
      </c>
      <c r="D9" s="37" t="str">
        <f>IF(D14="employee","$0","$0/$0")</f>
        <v>$0</v>
      </c>
      <c r="E9" s="37" t="str">
        <f>IF(E14="employee","$200","$200/$500")</f>
        <v>$200</v>
      </c>
      <c r="F9" s="37" t="str">
        <f>IF(F14="employee","$200","$200/$500")</f>
        <v>$200</v>
      </c>
      <c r="G9" s="37" t="s">
        <v>34</v>
      </c>
    </row>
    <row r="10" spans="1:18" s="8" customFormat="1" ht="16.5" customHeight="1" x14ac:dyDescent="0.35">
      <c r="A10" s="40" t="s">
        <v>17</v>
      </c>
      <c r="B10" s="41" t="s">
        <v>31</v>
      </c>
      <c r="C10" s="41" t="s">
        <v>32</v>
      </c>
      <c r="D10" s="41" t="s">
        <v>31</v>
      </c>
      <c r="E10" s="41" t="s">
        <v>32</v>
      </c>
      <c r="F10" s="41" t="s">
        <v>35</v>
      </c>
      <c r="G10" s="41" t="s">
        <v>31</v>
      </c>
    </row>
    <row r="11" spans="1:18" x14ac:dyDescent="0.35">
      <c r="A11" s="42" t="s">
        <v>22</v>
      </c>
      <c r="B11" s="43" t="str">
        <f>IF($B$14="employee","$1,000","$3,000")</f>
        <v>$1,000</v>
      </c>
      <c r="C11" s="43" t="str">
        <f>IF($C$14="employee","$1,000","$3,000")</f>
        <v>$1,000</v>
      </c>
      <c r="D11" s="43" t="str">
        <f>IF($D$14="employee","$1,000","$3,000")</f>
        <v>$1,000</v>
      </c>
      <c r="E11" s="43" t="str">
        <f>IF($E$14="employee","$2,000","$4,000")</f>
        <v>$2,000</v>
      </c>
      <c r="F11" s="43" t="str">
        <f>IF($F$14="employee","$4,000","$8,000")</f>
        <v>$4,000</v>
      </c>
      <c r="G11" s="43" t="str">
        <f>IF($G$14="employee","$6,350","$6,350/$12,700")</f>
        <v>$6,350</v>
      </c>
    </row>
    <row r="12" spans="1:18" x14ac:dyDescent="0.35">
      <c r="A12" s="42" t="s">
        <v>23</v>
      </c>
      <c r="B12" s="43" t="str">
        <f>IF($B$14="employee","$2,500","$3,500")</f>
        <v>$2,500</v>
      </c>
      <c r="C12" s="43" t="str">
        <f>IF($C$14="employee","$2,500","$3,500")</f>
        <v>$2,500</v>
      </c>
      <c r="D12" s="43" t="str">
        <f>IF($D$14="employee","$2,500","$3,500")</f>
        <v>$2,500</v>
      </c>
      <c r="E12" s="43" t="str">
        <f>IF($E$14="employee","$2,500","$3,500")</f>
        <v>$2,500</v>
      </c>
      <c r="F12" s="43" t="str">
        <f>IF($F$14="employee","$2,500","$3,500")</f>
        <v>$2,500</v>
      </c>
      <c r="G12" s="43" t="s">
        <v>36</v>
      </c>
    </row>
    <row r="13" spans="1:18" s="8" customFormat="1" ht="23.25" customHeight="1" x14ac:dyDescent="0.35">
      <c r="A13" s="55"/>
      <c r="B13" s="27" t="s">
        <v>13</v>
      </c>
      <c r="C13" s="28"/>
      <c r="D13" s="28"/>
      <c r="E13" s="28"/>
      <c r="F13" s="28"/>
      <c r="G13" s="29"/>
    </row>
    <row r="14" spans="1:18" s="9" customFormat="1" ht="38.25" customHeight="1" x14ac:dyDescent="0.35">
      <c r="A14" s="4" t="s">
        <v>8</v>
      </c>
      <c r="B14" s="14" t="s">
        <v>0</v>
      </c>
      <c r="C14" s="14" t="s">
        <v>0</v>
      </c>
      <c r="D14" s="14" t="s">
        <v>0</v>
      </c>
      <c r="E14" s="14" t="s">
        <v>0</v>
      </c>
      <c r="F14" s="14" t="s">
        <v>0</v>
      </c>
      <c r="G14" s="14" t="s">
        <v>0</v>
      </c>
    </row>
    <row r="15" spans="1:18" s="9" customFormat="1" ht="38.25" customHeight="1" x14ac:dyDescent="0.35">
      <c r="A15" s="4" t="s">
        <v>21</v>
      </c>
      <c r="B15" s="22">
        <v>930.64</v>
      </c>
      <c r="C15" s="22">
        <v>823.83999999999992</v>
      </c>
      <c r="D15" s="22">
        <v>784.24</v>
      </c>
      <c r="E15" s="22">
        <v>564.64</v>
      </c>
      <c r="F15" s="22">
        <v>201.03999999999996</v>
      </c>
      <c r="G15" s="22">
        <v>0</v>
      </c>
      <c r="J15" s="13"/>
    </row>
    <row r="16" spans="1:18" s="9" customFormat="1" ht="38.25" customHeight="1" x14ac:dyDescent="0.35">
      <c r="A16" s="4" t="s">
        <v>11</v>
      </c>
      <c r="B16" s="15">
        <v>300</v>
      </c>
      <c r="C16" s="15">
        <v>200</v>
      </c>
      <c r="D16" s="15">
        <v>500</v>
      </c>
      <c r="E16" s="15">
        <v>500</v>
      </c>
      <c r="F16" s="15">
        <v>3000</v>
      </c>
      <c r="G16" s="15">
        <v>3000</v>
      </c>
    </row>
    <row r="17" spans="1:7" s="9" customFormat="1" ht="38.25" customHeight="1" x14ac:dyDescent="0.35">
      <c r="A17" s="5" t="s">
        <v>6</v>
      </c>
      <c r="B17" s="16">
        <v>10</v>
      </c>
      <c r="C17" s="16">
        <v>10</v>
      </c>
      <c r="D17" s="16">
        <v>10</v>
      </c>
      <c r="E17" s="16">
        <v>10</v>
      </c>
      <c r="F17" s="16">
        <v>10</v>
      </c>
      <c r="G17" s="16">
        <v>20</v>
      </c>
    </row>
    <row r="18" spans="1:7" s="9" customFormat="1" ht="58" x14ac:dyDescent="0.35">
      <c r="A18" s="5" t="s">
        <v>7</v>
      </c>
      <c r="B18" s="15">
        <v>12000</v>
      </c>
      <c r="C18" s="15">
        <v>12000</v>
      </c>
      <c r="D18" s="15">
        <v>12000</v>
      </c>
      <c r="E18" s="15">
        <v>12000</v>
      </c>
      <c r="F18" s="15">
        <v>12000</v>
      </c>
      <c r="G18" s="15">
        <v>5000</v>
      </c>
    </row>
    <row r="19" spans="1:7" s="9" customFormat="1" ht="38.25" customHeight="1" x14ac:dyDescent="0.35">
      <c r="A19" s="4" t="s">
        <v>10</v>
      </c>
      <c r="B19" s="17">
        <f>B7*10</f>
        <v>200</v>
      </c>
      <c r="C19" s="17">
        <f t="shared" ref="C19:F19" si="0">C7*10</f>
        <v>200</v>
      </c>
      <c r="D19" s="17">
        <f t="shared" si="0"/>
        <v>200</v>
      </c>
      <c r="E19" s="17">
        <f t="shared" si="0"/>
        <v>300</v>
      </c>
      <c r="F19" s="17">
        <f t="shared" si="0"/>
        <v>400</v>
      </c>
      <c r="G19" s="17">
        <v>500</v>
      </c>
    </row>
    <row r="20" spans="1:7" ht="19.5" customHeight="1" x14ac:dyDescent="0.35">
      <c r="A20" s="44" t="s">
        <v>5</v>
      </c>
      <c r="B20" s="45"/>
      <c r="C20" s="45"/>
      <c r="D20" s="45"/>
      <c r="E20" s="45"/>
      <c r="F20" s="45"/>
      <c r="G20" s="18"/>
    </row>
    <row r="21" spans="1:7" s="9" customFormat="1" ht="22.5" customHeight="1" x14ac:dyDescent="0.35">
      <c r="A21" s="46" t="s">
        <v>14</v>
      </c>
      <c r="B21" s="47"/>
      <c r="C21" s="47"/>
      <c r="D21" s="47"/>
      <c r="E21" s="47"/>
      <c r="F21" s="47"/>
      <c r="G21" s="15">
        <v>90</v>
      </c>
    </row>
    <row r="22" spans="1:7" s="9" customFormat="1" ht="22.5" customHeight="1" x14ac:dyDescent="0.35">
      <c r="A22" s="46" t="s">
        <v>15</v>
      </c>
      <c r="B22" s="47"/>
      <c r="C22" s="47"/>
      <c r="D22" s="47"/>
      <c r="E22" s="47"/>
      <c r="F22" s="47"/>
      <c r="G22" s="15">
        <v>0</v>
      </c>
    </row>
    <row r="23" spans="1:7" s="9" customFormat="1" ht="22.5" customHeight="1" x14ac:dyDescent="0.35">
      <c r="A23" s="46" t="s">
        <v>16</v>
      </c>
      <c r="B23" s="47"/>
      <c r="C23" s="47"/>
      <c r="D23" s="47"/>
      <c r="E23" s="47"/>
      <c r="F23" s="47"/>
      <c r="G23" s="15">
        <v>35</v>
      </c>
    </row>
    <row r="24" spans="1:7" ht="9" customHeight="1" x14ac:dyDescent="0.35">
      <c r="A24" s="34"/>
      <c r="B24" s="48"/>
      <c r="C24" s="48"/>
      <c r="D24" s="48"/>
      <c r="E24" s="48"/>
      <c r="F24" s="48"/>
    </row>
    <row r="25" spans="1:7" s="10" customFormat="1" ht="23.25" customHeight="1" x14ac:dyDescent="0.35">
      <c r="A25" s="49" t="s">
        <v>18</v>
      </c>
      <c r="B25" s="50">
        <f>B15*10</f>
        <v>9306.4</v>
      </c>
      <c r="C25" s="50">
        <f t="shared" ref="C25:G25" si="1">C15*10</f>
        <v>8238.4</v>
      </c>
      <c r="D25" s="50">
        <f t="shared" si="1"/>
        <v>7842.4</v>
      </c>
      <c r="E25" s="50">
        <f t="shared" si="1"/>
        <v>5646.4</v>
      </c>
      <c r="F25" s="50">
        <f t="shared" si="1"/>
        <v>2010.3999999999996</v>
      </c>
      <c r="G25" s="23">
        <f t="shared" si="1"/>
        <v>0</v>
      </c>
    </row>
    <row r="26" spans="1:7" s="10" customFormat="1" ht="23.25" customHeight="1" x14ac:dyDescent="0.35">
      <c r="A26" s="51" t="s">
        <v>19</v>
      </c>
      <c r="B26" s="52">
        <f>IF(B21+B22+B23&gt;VALUE(B12),B12,B21+B22+B23)+IF(B16+(B17*B7)+((B18-B16)*B8)+B19&gt;VALUE(B11),B11,B16+(B17*B7)+((B18-B16)*B8)+B19)</f>
        <v>700</v>
      </c>
      <c r="C26" s="52">
        <f>IF(C21+C22+C23&gt;VALUE(C12),C12,C21+C22+C23)+IF(C16+(C17*C7)+((C18-C16)*C8)+C19&gt;VALUE(C11),C11,C16+(C17*C7)+((C18-C16)*C8)+C19)</f>
        <v>1000</v>
      </c>
      <c r="D26" s="52">
        <f>IF(D21+D22+D23&gt;VALUE(D12),D12,D21+D22+D23)+IF(D16+(D17*D7)+((D18-D16)*D8)+D19&gt;VALUE(D11),D11,D16+(D17*D7)+((D18-D16)*D8)+D19)</f>
        <v>1000</v>
      </c>
      <c r="E26" s="52">
        <f>IF(E21+E22+E23&gt;VALUE(E12),E12,E21+E22+E23)+IF(E16+(E17*E7)+((E18-E16)*E8)+E19&gt;VALUE(E11),E11,E16+(E17*E7)+((E18-E16)*E8)+E19)</f>
        <v>2000</v>
      </c>
      <c r="F26" s="52">
        <f>IF(F21+F22+F23&gt;VALUE(F12),F12,F21+F22+F23)+IF(F16+(F17*F7)+((F18-F16)*F8)+F19&gt;VALUE(F11),F11,F16+(F17*F7)+((F18-F16)*F8)+F19)</f>
        <v>4000</v>
      </c>
      <c r="G26" s="24">
        <f>IF(G21+G22+G23&gt;VALUE(G11),G11,G21+G22+G23)+IF(G16+(G17*G7)+((G18-G16)*G8)+G19&gt;VALUE(G11),G11,G16+(G17*G7)+((G18-G16)*G8)+G19)</f>
        <v>4231</v>
      </c>
    </row>
    <row r="27" spans="1:7" s="10" customFormat="1" ht="23.25" customHeight="1" x14ac:dyDescent="0.35">
      <c r="A27" s="53" t="s">
        <v>20</v>
      </c>
      <c r="B27" s="54">
        <f t="shared" ref="B27:F27" si="2">B25+B26</f>
        <v>10006.4</v>
      </c>
      <c r="C27" s="54">
        <f t="shared" si="2"/>
        <v>9238.4</v>
      </c>
      <c r="D27" s="54">
        <f t="shared" si="2"/>
        <v>8842.4</v>
      </c>
      <c r="E27" s="54">
        <f t="shared" si="2"/>
        <v>7646.4</v>
      </c>
      <c r="F27" s="54">
        <f t="shared" si="2"/>
        <v>6010.4</v>
      </c>
      <c r="G27" s="25">
        <f>G25+G26</f>
        <v>4231</v>
      </c>
    </row>
    <row r="30" spans="1:7" s="12" customFormat="1" ht="15" hidden="1" customHeight="1" x14ac:dyDescent="0.35">
      <c r="A30" s="11" t="s">
        <v>3</v>
      </c>
      <c r="B30" s="20">
        <f t="shared" ref="B30:G30" si="3">B11+B12+B15</f>
        <v>4430.6400000000003</v>
      </c>
      <c r="C30" s="20">
        <f t="shared" si="3"/>
        <v>4323.84</v>
      </c>
      <c r="D30" s="20">
        <f t="shared" si="3"/>
        <v>4284.24</v>
      </c>
      <c r="E30" s="20">
        <f t="shared" si="3"/>
        <v>5064.6400000000003</v>
      </c>
      <c r="F30" s="20">
        <f t="shared" si="3"/>
        <v>6701.04</v>
      </c>
      <c r="G30" s="20" t="e">
        <f t="shared" si="3"/>
        <v>#VALUE!</v>
      </c>
    </row>
    <row r="31" spans="1:7" x14ac:dyDescent="0.35">
      <c r="B31" s="21"/>
    </row>
  </sheetData>
  <sheetProtection algorithmName="SHA-512" hashValue="L3bcFCDSLNbCadhgb7J1yTFx1O2jjBX2ap/TJMPvXHqZAPeflnNOP2AETVqPeis89SB06SADwNVCy2/fQHZN1A==" saltValue="yHx1xlYzvO5WLcRiPE1ieQ==" spinCount="100000" sheet="1" objects="1" selectLockedCells="1"/>
  <mergeCells count="4">
    <mergeCell ref="B13:G13"/>
    <mergeCell ref="A1:G1"/>
    <mergeCell ref="A2:G2"/>
    <mergeCell ref="A3:G3"/>
  </mergeCells>
  <phoneticPr fontId="11" type="noConversion"/>
  <dataValidations count="1">
    <dataValidation type="list" allowBlank="1" showInputMessage="1" showErrorMessage="1" sqref="B14:G14" xr:uid="{00000000-0002-0000-0000-000000000000}">
      <formula1>Employee_only</formula1>
    </dataValidation>
  </dataValidations>
  <pageMargins left="0.25" right="0.25" top="0.25" bottom="0.25" header="0.3" footer="0.3"/>
  <pageSetup scale="81" orientation="landscape" verticalDpi="1200" r:id="rId1"/>
  <ignoredErrors>
    <ignoredError sqref="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 Calculator</vt:lpstr>
      <vt:lpstr>Employee_only</vt:lpstr>
      <vt:lpstr>'Cost Calculator'!Print_Area</vt:lpstr>
    </vt:vector>
  </TitlesOfParts>
  <Company>Burnham Benefits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Rossi</dc:creator>
  <cp:lastModifiedBy>Cathy Nguyen</cp:lastModifiedBy>
  <cp:lastPrinted>2017-06-07T17:00:37Z</cp:lastPrinted>
  <dcterms:created xsi:type="dcterms:W3CDTF">2017-03-21T16:46:35Z</dcterms:created>
  <dcterms:modified xsi:type="dcterms:W3CDTF">2022-06-01T19:55:10Z</dcterms:modified>
</cp:coreProperties>
</file>